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5015" windowHeight="8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J29" i="1"/>
  <c r="H30" i="1"/>
  <c r="J30" i="1"/>
  <c r="H31" i="1"/>
  <c r="J31" i="1"/>
  <c r="H32" i="1"/>
  <c r="J32" i="1"/>
  <c r="H33" i="1"/>
  <c r="J33" i="1"/>
  <c r="H34" i="1"/>
  <c r="J34" i="1"/>
  <c r="H35" i="1"/>
  <c r="J35" i="1"/>
  <c r="H36" i="1"/>
  <c r="J36" i="1"/>
  <c r="G39" i="1"/>
  <c r="C39" i="1"/>
  <c r="D29" i="1"/>
  <c r="D30" i="1"/>
  <c r="D31" i="1"/>
  <c r="D32" i="1"/>
  <c r="D33" i="1"/>
  <c r="D34" i="1"/>
  <c r="D35" i="1"/>
  <c r="D36" i="1"/>
  <c r="I4" i="1"/>
  <c r="J4" i="1" s="1"/>
  <c r="I5" i="1"/>
  <c r="J5" i="1" s="1"/>
  <c r="I6" i="1"/>
  <c r="J6" i="1" s="1"/>
  <c r="I3" i="1"/>
  <c r="J3" i="1" s="1"/>
  <c r="D19" i="1"/>
  <c r="J15" i="1"/>
  <c r="D15" i="1"/>
  <c r="D21" i="1"/>
  <c r="D22" i="1"/>
  <c r="D23" i="1"/>
  <c r="D24" i="1"/>
  <c r="D25" i="1"/>
  <c r="D26" i="1"/>
  <c r="D27" i="1"/>
  <c r="D28" i="1"/>
  <c r="D37" i="1"/>
  <c r="D20" i="1"/>
  <c r="C41" i="1" l="1"/>
  <c r="G41" i="1"/>
  <c r="J22" i="1"/>
  <c r="J23" i="1"/>
  <c r="J24" i="1"/>
  <c r="J25" i="1"/>
  <c r="J26" i="1"/>
  <c r="J27" i="1"/>
  <c r="J28" i="1"/>
  <c r="J37" i="1"/>
  <c r="H21" i="1"/>
  <c r="J21" i="1" s="1"/>
  <c r="H22" i="1"/>
  <c r="H23" i="1"/>
  <c r="H24" i="1"/>
  <c r="H25" i="1"/>
  <c r="H26" i="1"/>
  <c r="H27" i="1"/>
  <c r="H28" i="1"/>
  <c r="H37" i="1"/>
  <c r="H20" i="1"/>
  <c r="J20" i="1" s="1"/>
  <c r="J16" i="1"/>
  <c r="I19" i="1" l="1"/>
  <c r="C19" i="1" s="1"/>
  <c r="D14" i="1"/>
  <c r="C40" i="1" s="1"/>
  <c r="J14" i="1"/>
  <c r="G40" i="1" s="1"/>
  <c r="K20" i="1" l="1"/>
  <c r="K21" i="1"/>
  <c r="K22" i="1"/>
  <c r="K23" i="1"/>
  <c r="K24" i="1"/>
  <c r="K25" i="1"/>
  <c r="K26" i="1"/>
  <c r="K27" i="1"/>
  <c r="K28" i="1"/>
  <c r="K37" i="1"/>
  <c r="G42" i="1" l="1"/>
</calcChain>
</file>

<file path=xl/sharedStrings.xml><?xml version="1.0" encoding="utf-8"?>
<sst xmlns="http://schemas.openxmlformats.org/spreadsheetml/2006/main" count="116" uniqueCount="79">
  <si>
    <t>Part diameter in mm</t>
  </si>
  <si>
    <t>in mm</t>
  </si>
  <si>
    <t xml:space="preserve">(user enters data in all cells marked in green: </t>
  </si>
  <si>
    <t>Part number</t>
  </si>
  <si>
    <t>Serial number</t>
  </si>
  <si>
    <t>Comment</t>
  </si>
  <si>
    <t>contribution to concentration</t>
  </si>
  <si>
    <t>Allowed total scratch accumulation</t>
  </si>
  <si>
    <t>ISO 10110-7 Surface Imperfections</t>
  </si>
  <si>
    <t>© 2009-2012 Savvy Optics Corp</t>
  </si>
  <si>
    <t>Specification</t>
  </si>
  <si>
    <t>General</t>
  </si>
  <si>
    <t>Grade</t>
  </si>
  <si>
    <t>Number</t>
  </si>
  <si>
    <t>Long</t>
  </si>
  <si>
    <t>Grades</t>
  </si>
  <si>
    <t>Long Imperfection Data</t>
  </si>
  <si>
    <t>General imperfection data</t>
  </si>
  <si>
    <t>x</t>
  </si>
  <si>
    <t>Long accumulation</t>
  </si>
  <si>
    <t>Concentration diameter</t>
  </si>
  <si>
    <t>mm</t>
  </si>
  <si>
    <t xml:space="preserve">Allowed general imperfection </t>
  </si>
  <si>
    <t>area, mm^2</t>
  </si>
  <si>
    <t>Imperf. Grade</t>
  </si>
  <si>
    <t>no</t>
  </si>
  <si>
    <t>yes</t>
  </si>
  <si>
    <t>Concent.</t>
  </si>
  <si>
    <t>Rules per ISO 10110-7, US standard practice</t>
  </si>
  <si>
    <t>Imperf #1</t>
  </si>
  <si>
    <t>Imperf #2</t>
  </si>
  <si>
    <t>Imperf #3</t>
  </si>
  <si>
    <t>Imperf #4</t>
  </si>
  <si>
    <t>Imperf #5</t>
  </si>
  <si>
    <t>Imperf #6</t>
  </si>
  <si>
    <t>Imperf #7</t>
  </si>
  <si>
    <t>Imperf #8</t>
  </si>
  <si>
    <t>Imperf #9</t>
  </si>
  <si>
    <t>Imperf #10</t>
  </si>
  <si>
    <t>Long concentration</t>
  </si>
  <si>
    <t>Allowed long concentration</t>
  </si>
  <si>
    <t xml:space="preserve">Allowed general concentration </t>
  </si>
  <si>
    <t>Max Long Imperfection</t>
  </si>
  <si>
    <t>Max General Imperfection</t>
  </si>
  <si>
    <t>General accumulation</t>
  </si>
  <si>
    <t>General concentration</t>
  </si>
  <si>
    <t>Total overall</t>
  </si>
  <si>
    <t>Imperf.  Area</t>
  </si>
  <si>
    <t>Long Imperf. Grade</t>
  </si>
  <si>
    <t xml:space="preserve">Long Imperf.                       </t>
  </si>
  <si>
    <t>Long #1</t>
  </si>
  <si>
    <t>Long #2</t>
  </si>
  <si>
    <t>Long #3</t>
  </si>
  <si>
    <t>Long #4</t>
  </si>
  <si>
    <t>Long #5</t>
  </si>
  <si>
    <t>Long #6</t>
  </si>
  <si>
    <t>Long #7</t>
  </si>
  <si>
    <t>Long #8</t>
  </si>
  <si>
    <t>Long #9</t>
  </si>
  <si>
    <t>Long #10</t>
  </si>
  <si>
    <t>Long #11</t>
  </si>
  <si>
    <t>Long #12</t>
  </si>
  <si>
    <t>Long #13</t>
  </si>
  <si>
    <t>Long #14</t>
  </si>
  <si>
    <t>Long #15</t>
  </si>
  <si>
    <t>Long #16</t>
  </si>
  <si>
    <t>Long #17</t>
  </si>
  <si>
    <t>Long #18</t>
  </si>
  <si>
    <t>Imperf #11</t>
  </si>
  <si>
    <t>Imperf #12</t>
  </si>
  <si>
    <t>Imperf #13</t>
  </si>
  <si>
    <t>Imperf #14</t>
  </si>
  <si>
    <t>Imperf #15</t>
  </si>
  <si>
    <t>Imperf #16</t>
  </si>
  <si>
    <t>Imperf #17</t>
  </si>
  <si>
    <t>Imperf #18</t>
  </si>
  <si>
    <t>General Imperf.</t>
  </si>
  <si>
    <t>comment</t>
  </si>
  <si>
    <t>SN123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</si>
</sst>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6" xfId="0" applyFill="1" applyBorder="1"/>
    <xf numFmtId="0" fontId="0" fillId="4" borderId="17" xfId="0" applyFill="1" applyBorder="1" applyAlignment="1">
      <alignment horizontal="right"/>
    </xf>
    <xf numFmtId="0" fontId="0" fillId="4" borderId="17" xfId="0" applyFill="1" applyBorder="1"/>
    <xf numFmtId="0" fontId="0" fillId="4" borderId="3" xfId="0" applyFill="1" applyBorder="1"/>
    <xf numFmtId="9" fontId="0" fillId="0" borderId="0" xfId="0" applyNumberFormat="1" applyProtection="1">
      <protection locked="0"/>
    </xf>
    <xf numFmtId="0" fontId="0" fillId="4" borderId="0" xfId="0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14" xfId="0" applyFont="1" applyFill="1" applyBorder="1" applyAlignment="1"/>
    <xf numFmtId="0" fontId="0" fillId="2" borderId="17" xfId="0" applyFill="1" applyBorder="1"/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0" fillId="4" borderId="12" xfId="0" applyFill="1" applyBorder="1" applyAlignment="1">
      <alignment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75" zoomScaleNormal="75" workbookViewId="0">
      <selection activeCell="H12" sqref="H12"/>
    </sheetView>
  </sheetViews>
  <sheetFormatPr defaultRowHeight="15" x14ac:dyDescent="0.25"/>
  <cols>
    <col min="1" max="1" width="12.42578125" customWidth="1"/>
    <col min="2" max="2" width="13.28515625" customWidth="1"/>
    <col min="3" max="3" width="10.140625" customWidth="1"/>
    <col min="4" max="4" width="9.5703125" customWidth="1"/>
    <col min="5" max="5" width="6.140625" customWidth="1"/>
    <col min="6" max="6" width="13" customWidth="1"/>
    <col min="7" max="7" width="10" customWidth="1"/>
    <col min="9" max="9" width="10.28515625" customWidth="1"/>
    <col min="10" max="10" width="11.140625" customWidth="1"/>
    <col min="11" max="11" width="11.140625" hidden="1" customWidth="1"/>
    <col min="12" max="12" width="14" customWidth="1"/>
  </cols>
  <sheetData>
    <row r="1" spans="1:15" ht="21" x14ac:dyDescent="0.35">
      <c r="A1" s="18"/>
      <c r="B1" s="52" t="s">
        <v>8</v>
      </c>
      <c r="C1" s="48"/>
      <c r="D1" s="48"/>
      <c r="E1" s="19"/>
      <c r="F1" s="19"/>
      <c r="G1" s="19"/>
      <c r="H1" s="54" t="s">
        <v>9</v>
      </c>
      <c r="I1" s="54"/>
      <c r="J1" s="54"/>
      <c r="K1" s="54"/>
      <c r="L1" s="55"/>
      <c r="M1" s="7"/>
      <c r="N1" s="7"/>
      <c r="O1" s="7"/>
    </row>
    <row r="2" spans="1:15" ht="15.75" thickBot="1" x14ac:dyDescent="0.3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7"/>
      <c r="N2" s="7"/>
      <c r="O2" s="7"/>
    </row>
    <row r="3" spans="1:15" x14ac:dyDescent="0.25">
      <c r="A3" s="20"/>
      <c r="B3" s="4" t="s">
        <v>3</v>
      </c>
      <c r="C3" s="56">
        <v>12345678</v>
      </c>
      <c r="D3" s="56"/>
      <c r="E3" s="56"/>
      <c r="F3" s="4"/>
      <c r="G3" s="18" t="s">
        <v>11</v>
      </c>
      <c r="H3" s="39">
        <v>1</v>
      </c>
      <c r="I3" s="39">
        <f>H3/10</f>
        <v>0.1</v>
      </c>
      <c r="J3" s="45">
        <f>I3/10</f>
        <v>0.01</v>
      </c>
      <c r="K3" s="40">
        <v>0.01</v>
      </c>
      <c r="L3" s="21"/>
      <c r="M3" s="7"/>
      <c r="N3" s="7"/>
      <c r="O3" s="7"/>
    </row>
    <row r="4" spans="1:15" x14ac:dyDescent="0.25">
      <c r="A4" s="20"/>
      <c r="B4" s="4" t="s">
        <v>4</v>
      </c>
      <c r="C4" s="56" t="s">
        <v>78</v>
      </c>
      <c r="D4" s="56"/>
      <c r="E4" s="56"/>
      <c r="F4" s="4"/>
      <c r="G4" s="20" t="s">
        <v>15</v>
      </c>
      <c r="H4" s="41">
        <v>0.63</v>
      </c>
      <c r="I4" s="41">
        <f t="shared" ref="I4:J6" si="0">H4/10</f>
        <v>6.3E-2</v>
      </c>
      <c r="J4" s="46">
        <f t="shared" si="0"/>
        <v>6.3E-3</v>
      </c>
      <c r="K4" s="42">
        <v>6.3E-3</v>
      </c>
      <c r="L4" s="21"/>
      <c r="M4" s="7"/>
      <c r="N4" s="7"/>
      <c r="O4" s="7"/>
    </row>
    <row r="5" spans="1:15" x14ac:dyDescent="0.25">
      <c r="A5" s="20"/>
      <c r="B5" s="4" t="s">
        <v>5</v>
      </c>
      <c r="C5" s="56" t="s">
        <v>77</v>
      </c>
      <c r="D5" s="56"/>
      <c r="E5" s="56"/>
      <c r="F5" s="4"/>
      <c r="G5" s="20"/>
      <c r="H5" s="41">
        <v>0.4</v>
      </c>
      <c r="I5" s="41">
        <f t="shared" si="0"/>
        <v>0.04</v>
      </c>
      <c r="J5" s="46">
        <f t="shared" si="0"/>
        <v>4.0000000000000001E-3</v>
      </c>
      <c r="K5" s="42">
        <v>4.0000000000000001E-3</v>
      </c>
      <c r="L5" s="21"/>
      <c r="M5" s="7"/>
      <c r="N5" s="7"/>
      <c r="O5" s="7"/>
    </row>
    <row r="6" spans="1:15" ht="15.75" thickBot="1" x14ac:dyDescent="0.3">
      <c r="A6" s="53"/>
      <c r="B6" s="13"/>
      <c r="C6" s="4"/>
      <c r="D6" s="4"/>
      <c r="E6" s="50"/>
      <c r="F6" s="4"/>
      <c r="G6" s="22"/>
      <c r="H6" s="43">
        <v>0.25</v>
      </c>
      <c r="I6" s="43">
        <f t="shared" si="0"/>
        <v>2.5000000000000001E-2</v>
      </c>
      <c r="J6" s="47">
        <f t="shared" si="0"/>
        <v>2.5000000000000001E-3</v>
      </c>
      <c r="K6" s="44">
        <v>2.5000000000000001E-3</v>
      </c>
      <c r="L6" s="21"/>
      <c r="M6" s="7"/>
      <c r="N6" s="7"/>
      <c r="O6" s="7"/>
    </row>
    <row r="7" spans="1:15" x14ac:dyDescent="0.25">
      <c r="A7" s="53"/>
      <c r="B7" s="13"/>
      <c r="C7" s="4"/>
      <c r="D7" s="4"/>
      <c r="E7" s="50"/>
      <c r="F7" s="4"/>
      <c r="G7" s="4"/>
      <c r="H7" s="41"/>
      <c r="I7" s="41"/>
      <c r="J7" s="41"/>
      <c r="K7" s="41"/>
      <c r="L7" s="21"/>
      <c r="M7" s="7"/>
      <c r="N7" s="7"/>
      <c r="O7" s="7"/>
    </row>
    <row r="8" spans="1:15" ht="15.75" thickBot="1" x14ac:dyDescent="0.3">
      <c r="A8" s="53"/>
      <c r="B8" s="13"/>
      <c r="C8" s="4"/>
      <c r="D8" s="4" t="s">
        <v>13</v>
      </c>
      <c r="E8" s="50"/>
      <c r="F8" s="4" t="s">
        <v>12</v>
      </c>
      <c r="G8" s="4"/>
      <c r="H8" s="13"/>
      <c r="I8" s="13"/>
      <c r="J8" s="13"/>
      <c r="K8" s="4"/>
      <c r="L8" s="21"/>
      <c r="M8" s="7"/>
      <c r="N8" s="7"/>
      <c r="O8" s="7"/>
    </row>
    <row r="9" spans="1:15" ht="19.5" thickBot="1" x14ac:dyDescent="0.35">
      <c r="A9" s="53"/>
      <c r="B9" s="13" t="s">
        <v>10</v>
      </c>
      <c r="C9" s="27" t="s">
        <v>11</v>
      </c>
      <c r="D9" s="6">
        <v>10</v>
      </c>
      <c r="E9" s="51" t="s">
        <v>18</v>
      </c>
      <c r="F9" s="6">
        <v>0.4</v>
      </c>
      <c r="G9" s="4"/>
      <c r="H9" s="13"/>
      <c r="I9" s="13"/>
      <c r="J9" s="13"/>
      <c r="K9" s="4"/>
      <c r="L9" s="21"/>
      <c r="M9" s="7"/>
      <c r="N9" s="7"/>
      <c r="O9" s="7"/>
    </row>
    <row r="10" spans="1:15" ht="19.5" thickBot="1" x14ac:dyDescent="0.35">
      <c r="A10" s="53"/>
      <c r="B10" s="13"/>
      <c r="C10" s="4" t="s">
        <v>14</v>
      </c>
      <c r="D10" s="6">
        <v>10</v>
      </c>
      <c r="E10" s="51" t="s">
        <v>18</v>
      </c>
      <c r="F10" s="6">
        <v>2.5000000000000001E-2</v>
      </c>
      <c r="G10" s="4"/>
      <c r="H10" s="4"/>
      <c r="I10" s="4"/>
      <c r="J10" s="4"/>
      <c r="K10" s="4"/>
      <c r="L10" s="21"/>
      <c r="M10" s="7"/>
      <c r="N10" s="7"/>
      <c r="O10" s="7"/>
    </row>
    <row r="11" spans="1:15" ht="19.5" thickBot="1" x14ac:dyDescent="0.35">
      <c r="A11" s="53"/>
      <c r="B11" s="13"/>
      <c r="C11" s="4" t="s">
        <v>0</v>
      </c>
      <c r="D11" s="4"/>
      <c r="E11" s="51"/>
      <c r="F11" s="8">
        <v>25</v>
      </c>
      <c r="G11" s="4"/>
      <c r="H11" s="5"/>
      <c r="I11" s="5"/>
      <c r="J11" s="4"/>
      <c r="K11" s="4"/>
      <c r="L11" s="21"/>
      <c r="M11" s="7"/>
      <c r="N11" s="7"/>
      <c r="O11" s="7"/>
    </row>
    <row r="12" spans="1:15" x14ac:dyDescent="0.25">
      <c r="A12" s="53"/>
      <c r="B12" s="13"/>
      <c r="C12" s="4"/>
      <c r="D12" s="4"/>
      <c r="E12" s="50"/>
      <c r="F12" s="13"/>
      <c r="G12" s="13"/>
      <c r="H12" s="13"/>
      <c r="I12" s="13"/>
      <c r="J12" s="4"/>
      <c r="K12" s="1"/>
      <c r="L12" s="21"/>
      <c r="M12" s="7"/>
      <c r="N12" s="7"/>
      <c r="O12" s="7"/>
    </row>
    <row r="13" spans="1:15" ht="15.75" thickBot="1" x14ac:dyDescent="0.3">
      <c r="A13" s="53"/>
      <c r="B13" s="13"/>
      <c r="C13" s="4"/>
      <c r="D13" s="4"/>
      <c r="E13" s="50"/>
      <c r="F13" s="13"/>
      <c r="G13" s="13"/>
      <c r="H13" s="13"/>
      <c r="I13" s="13"/>
      <c r="J13" s="4"/>
      <c r="K13" s="1"/>
      <c r="L13" s="21"/>
      <c r="M13" s="7"/>
      <c r="N13" s="7"/>
      <c r="O13" s="7"/>
    </row>
    <row r="14" spans="1:15" ht="15.75" thickBot="1" x14ac:dyDescent="0.3">
      <c r="A14" s="20"/>
      <c r="B14" s="4"/>
      <c r="C14" s="5" t="s">
        <v>7</v>
      </c>
      <c r="D14" s="2">
        <f>D10*F10</f>
        <v>0.25</v>
      </c>
      <c r="E14" s="4" t="s">
        <v>1</v>
      </c>
      <c r="F14" s="13"/>
      <c r="G14" s="4"/>
      <c r="H14" s="13"/>
      <c r="I14" s="5" t="s">
        <v>22</v>
      </c>
      <c r="J14" s="2">
        <f>D9*F9^2</f>
        <v>1.6000000000000003</v>
      </c>
      <c r="K14" s="4"/>
      <c r="L14" s="21" t="s">
        <v>23</v>
      </c>
      <c r="M14" s="7"/>
      <c r="N14" s="7"/>
      <c r="O14" s="7"/>
    </row>
    <row r="15" spans="1:15" ht="15.75" thickBot="1" x14ac:dyDescent="0.3">
      <c r="A15" s="20"/>
      <c r="B15" s="4"/>
      <c r="C15" s="5" t="s">
        <v>40</v>
      </c>
      <c r="D15" s="2">
        <f>IF(D10&gt;9,0.2*D10*F10,2*F10)</f>
        <v>0.05</v>
      </c>
      <c r="E15" s="4"/>
      <c r="F15" s="13"/>
      <c r="G15" s="4"/>
      <c r="H15" s="13"/>
      <c r="I15" s="5" t="s">
        <v>41</v>
      </c>
      <c r="J15" s="2">
        <f>IF(D9&gt;9,0.2*D9*F9^2,2*F9^2)</f>
        <v>0.32000000000000006</v>
      </c>
      <c r="K15" s="4"/>
      <c r="L15" s="21" t="s">
        <v>23</v>
      </c>
      <c r="M15" s="7"/>
      <c r="N15" s="7"/>
      <c r="O15" s="7"/>
    </row>
    <row r="16" spans="1:15" ht="15.75" thickBot="1" x14ac:dyDescent="0.3">
      <c r="A16" s="20"/>
      <c r="B16" s="4"/>
      <c r="C16" s="4"/>
      <c r="D16" s="4"/>
      <c r="E16" s="4"/>
      <c r="F16" s="13"/>
      <c r="G16" s="4"/>
      <c r="H16" s="13"/>
      <c r="I16" s="5" t="s">
        <v>20</v>
      </c>
      <c r="J16" s="30">
        <f>2*SQRT(0.05*(F11^2/4))</f>
        <v>5.5901699437494745</v>
      </c>
      <c r="K16" s="4"/>
      <c r="L16" s="21" t="s">
        <v>21</v>
      </c>
      <c r="M16" s="7"/>
      <c r="N16" s="7"/>
      <c r="O16" s="26"/>
    </row>
    <row r="17" spans="1:15" ht="27.75" customHeight="1" x14ac:dyDescent="0.25">
      <c r="A17" s="20"/>
      <c r="B17" s="4"/>
      <c r="C17" s="4"/>
      <c r="D17" s="13"/>
      <c r="E17" s="13"/>
      <c r="F17" s="13"/>
      <c r="G17" s="13"/>
      <c r="H17" s="13"/>
      <c r="I17" s="13"/>
      <c r="J17" s="13"/>
      <c r="K17" s="13"/>
      <c r="L17" s="21"/>
      <c r="M17" s="7"/>
      <c r="N17" s="7"/>
      <c r="O17" s="7"/>
    </row>
    <row r="18" spans="1:15" ht="15.75" thickBot="1" x14ac:dyDescent="0.3">
      <c r="A18" s="20" t="s">
        <v>16</v>
      </c>
      <c r="B18" s="4"/>
      <c r="C18" s="4"/>
      <c r="D18" s="4"/>
      <c r="E18" s="4"/>
      <c r="F18" s="4" t="s">
        <v>17</v>
      </c>
      <c r="G18" s="4"/>
      <c r="H18" s="4"/>
      <c r="I18" s="4"/>
      <c r="J18" s="4"/>
      <c r="K18" s="4"/>
      <c r="L18" s="21"/>
      <c r="M18" s="7"/>
      <c r="N18" s="7"/>
      <c r="O18" s="7"/>
    </row>
    <row r="19" spans="1:15" ht="47.25" customHeight="1" thickBot="1" x14ac:dyDescent="0.3">
      <c r="A19" s="29" t="s">
        <v>49</v>
      </c>
      <c r="B19" s="29" t="s">
        <v>48</v>
      </c>
      <c r="C19" s="29" t="str">
        <f>I19</f>
        <v>Worst 5.6 mm Dia. Area?</v>
      </c>
      <c r="D19" s="28" t="str">
        <f>J19</f>
        <v>Concent.</v>
      </c>
      <c r="E19" s="4"/>
      <c r="F19" s="29" t="s">
        <v>76</v>
      </c>
      <c r="G19" s="29" t="s">
        <v>24</v>
      </c>
      <c r="H19" s="29" t="s">
        <v>47</v>
      </c>
      <c r="I19" s="29" t="str">
        <f>CONCATENATE("Worst ",ROUND(J16,1), " mm Dia. Area?")</f>
        <v>Worst 5.6 mm Dia. Area?</v>
      </c>
      <c r="J19" s="29" t="s">
        <v>27</v>
      </c>
      <c r="K19" s="3" t="s">
        <v>6</v>
      </c>
      <c r="L19" s="21"/>
      <c r="M19" s="7"/>
      <c r="N19" s="7"/>
      <c r="O19" s="7"/>
    </row>
    <row r="20" spans="1:15" x14ac:dyDescent="0.25">
      <c r="A20" s="14" t="s">
        <v>50</v>
      </c>
      <c r="B20" s="11">
        <v>2.5000000000000001E-2</v>
      </c>
      <c r="C20" s="31" t="s">
        <v>26</v>
      </c>
      <c r="D20" s="36">
        <f>IF(C20="no", 0, B20)</f>
        <v>2.5000000000000001E-2</v>
      </c>
      <c r="E20" s="4"/>
      <c r="F20" s="14" t="s">
        <v>29</v>
      </c>
      <c r="G20" s="11">
        <v>0.4</v>
      </c>
      <c r="H20" s="33">
        <f>G20^2</f>
        <v>0.16000000000000003</v>
      </c>
      <c r="I20" s="9" t="s">
        <v>26</v>
      </c>
      <c r="J20" s="33">
        <f>IF(I20="no", 0, H20)</f>
        <v>0.16000000000000003</v>
      </c>
      <c r="K20" s="1">
        <f t="shared" ref="K20:K37" si="1">IF(I20="yes",G20,IF(I20="y",G20,0))</f>
        <v>0.4</v>
      </c>
      <c r="L20" s="21"/>
      <c r="M20" s="7"/>
      <c r="N20" s="7"/>
      <c r="O20" s="7"/>
    </row>
    <row r="21" spans="1:15" x14ac:dyDescent="0.25">
      <c r="A21" s="15" t="s">
        <v>51</v>
      </c>
      <c r="B21" s="11">
        <v>0.01</v>
      </c>
      <c r="C21" s="31" t="s">
        <v>26</v>
      </c>
      <c r="D21" s="37">
        <f t="shared" ref="D21:D37" si="2">IF(C21="no", 0, B21)</f>
        <v>0.01</v>
      </c>
      <c r="E21" s="4"/>
      <c r="F21" s="15" t="s">
        <v>30</v>
      </c>
      <c r="G21" s="11">
        <v>0.25</v>
      </c>
      <c r="H21" s="34">
        <f t="shared" ref="H21:H37" si="3">G21^2</f>
        <v>6.25E-2</v>
      </c>
      <c r="I21" s="9" t="s">
        <v>26</v>
      </c>
      <c r="J21" s="34">
        <f t="shared" ref="J21:J37" si="4">IF(I21="no", 0, H21)</f>
        <v>6.25E-2</v>
      </c>
      <c r="K21" s="1">
        <f t="shared" si="1"/>
        <v>0.25</v>
      </c>
      <c r="L21" s="21"/>
      <c r="M21" s="7"/>
      <c r="N21" s="7"/>
      <c r="O21" s="7"/>
    </row>
    <row r="22" spans="1:15" x14ac:dyDescent="0.25">
      <c r="A22" s="15" t="s">
        <v>52</v>
      </c>
      <c r="B22" s="11">
        <v>0.01</v>
      </c>
      <c r="C22" s="31" t="s">
        <v>25</v>
      </c>
      <c r="D22" s="37">
        <f t="shared" si="2"/>
        <v>0</v>
      </c>
      <c r="E22" s="4"/>
      <c r="F22" s="15" t="s">
        <v>31</v>
      </c>
      <c r="G22" s="11">
        <v>0.16</v>
      </c>
      <c r="H22" s="34">
        <f t="shared" si="3"/>
        <v>2.5600000000000001E-2</v>
      </c>
      <c r="I22" s="9" t="s">
        <v>26</v>
      </c>
      <c r="J22" s="34">
        <f t="shared" si="4"/>
        <v>2.5600000000000001E-2</v>
      </c>
      <c r="K22" s="1">
        <f t="shared" si="1"/>
        <v>0.16</v>
      </c>
      <c r="L22" s="21"/>
      <c r="M22" s="7"/>
      <c r="N22" s="7"/>
      <c r="O22" s="7"/>
    </row>
    <row r="23" spans="1:15" x14ac:dyDescent="0.25">
      <c r="A23" s="15" t="s">
        <v>53</v>
      </c>
      <c r="B23" s="11">
        <v>0</v>
      </c>
      <c r="C23" s="31" t="s">
        <v>25</v>
      </c>
      <c r="D23" s="37">
        <f t="shared" si="2"/>
        <v>0</v>
      </c>
      <c r="E23" s="4"/>
      <c r="F23" s="15" t="s">
        <v>32</v>
      </c>
      <c r="G23" s="11">
        <v>0.1</v>
      </c>
      <c r="H23" s="34">
        <f t="shared" si="3"/>
        <v>1.0000000000000002E-2</v>
      </c>
      <c r="I23" s="9" t="s">
        <v>25</v>
      </c>
      <c r="J23" s="34">
        <f t="shared" si="4"/>
        <v>0</v>
      </c>
      <c r="K23" s="1">
        <f t="shared" si="1"/>
        <v>0</v>
      </c>
      <c r="L23" s="21"/>
      <c r="M23" s="7"/>
      <c r="N23" s="7"/>
      <c r="O23" s="7"/>
    </row>
    <row r="24" spans="1:15" x14ac:dyDescent="0.25">
      <c r="A24" s="15" t="s">
        <v>54</v>
      </c>
      <c r="B24" s="11">
        <v>0</v>
      </c>
      <c r="C24" s="31" t="s">
        <v>25</v>
      </c>
      <c r="D24" s="37">
        <f t="shared" si="2"/>
        <v>0</v>
      </c>
      <c r="E24" s="4"/>
      <c r="F24" s="15" t="s">
        <v>33</v>
      </c>
      <c r="G24" s="11">
        <v>0.1</v>
      </c>
      <c r="H24" s="34">
        <f t="shared" si="3"/>
        <v>1.0000000000000002E-2</v>
      </c>
      <c r="I24" s="9" t="s">
        <v>25</v>
      </c>
      <c r="J24" s="34">
        <f t="shared" si="4"/>
        <v>0</v>
      </c>
      <c r="K24" s="1">
        <f t="shared" si="1"/>
        <v>0</v>
      </c>
      <c r="L24" s="21"/>
      <c r="M24" s="7"/>
      <c r="N24" s="7"/>
      <c r="O24" s="7"/>
    </row>
    <row r="25" spans="1:15" x14ac:dyDescent="0.25">
      <c r="A25" s="15" t="s">
        <v>55</v>
      </c>
      <c r="B25" s="11">
        <v>0</v>
      </c>
      <c r="C25" s="31" t="s">
        <v>25</v>
      </c>
      <c r="D25" s="37">
        <f t="shared" si="2"/>
        <v>0</v>
      </c>
      <c r="E25" s="4"/>
      <c r="F25" s="15" t="s">
        <v>34</v>
      </c>
      <c r="G25" s="11">
        <v>0.1</v>
      </c>
      <c r="H25" s="34">
        <f t="shared" si="3"/>
        <v>1.0000000000000002E-2</v>
      </c>
      <c r="I25" s="9" t="s">
        <v>25</v>
      </c>
      <c r="J25" s="34">
        <f t="shared" si="4"/>
        <v>0</v>
      </c>
      <c r="K25" s="1">
        <f t="shared" si="1"/>
        <v>0</v>
      </c>
      <c r="L25" s="21"/>
      <c r="M25" s="7"/>
      <c r="N25" s="7"/>
      <c r="O25" s="7"/>
    </row>
    <row r="26" spans="1:15" x14ac:dyDescent="0.25">
      <c r="A26" s="15" t="s">
        <v>56</v>
      </c>
      <c r="B26" s="11">
        <v>0</v>
      </c>
      <c r="C26" s="31" t="s">
        <v>25</v>
      </c>
      <c r="D26" s="37">
        <f t="shared" si="2"/>
        <v>0</v>
      </c>
      <c r="E26" s="4"/>
      <c r="F26" s="15" t="s">
        <v>35</v>
      </c>
      <c r="G26" s="11">
        <v>0</v>
      </c>
      <c r="H26" s="34">
        <f t="shared" si="3"/>
        <v>0</v>
      </c>
      <c r="I26" s="9" t="s">
        <v>25</v>
      </c>
      <c r="J26" s="34">
        <f t="shared" si="4"/>
        <v>0</v>
      </c>
      <c r="K26" s="1">
        <f t="shared" si="1"/>
        <v>0</v>
      </c>
      <c r="L26" s="21"/>
      <c r="M26" s="7"/>
      <c r="N26" s="7"/>
      <c r="O26" s="7"/>
    </row>
    <row r="27" spans="1:15" x14ac:dyDescent="0.25">
      <c r="A27" s="15" t="s">
        <v>57</v>
      </c>
      <c r="B27" s="11">
        <v>0</v>
      </c>
      <c r="C27" s="31" t="s">
        <v>25</v>
      </c>
      <c r="D27" s="37">
        <f t="shared" si="2"/>
        <v>0</v>
      </c>
      <c r="E27" s="4"/>
      <c r="F27" s="15" t="s">
        <v>36</v>
      </c>
      <c r="G27" s="11">
        <v>0</v>
      </c>
      <c r="H27" s="34">
        <f t="shared" si="3"/>
        <v>0</v>
      </c>
      <c r="I27" s="9" t="s">
        <v>25</v>
      </c>
      <c r="J27" s="34">
        <f t="shared" si="4"/>
        <v>0</v>
      </c>
      <c r="K27" s="1">
        <f t="shared" si="1"/>
        <v>0</v>
      </c>
      <c r="L27" s="21"/>
      <c r="M27" s="7"/>
      <c r="N27" s="7"/>
      <c r="O27" s="7"/>
    </row>
    <row r="28" spans="1:15" x14ac:dyDescent="0.25">
      <c r="A28" s="15" t="s">
        <v>58</v>
      </c>
      <c r="B28" s="11">
        <v>0</v>
      </c>
      <c r="C28" s="31" t="s">
        <v>25</v>
      </c>
      <c r="D28" s="37">
        <f t="shared" si="2"/>
        <v>0</v>
      </c>
      <c r="E28" s="4"/>
      <c r="F28" s="15" t="s">
        <v>37</v>
      </c>
      <c r="G28" s="11">
        <v>0</v>
      </c>
      <c r="H28" s="34">
        <f t="shared" si="3"/>
        <v>0</v>
      </c>
      <c r="I28" s="9" t="s">
        <v>25</v>
      </c>
      <c r="J28" s="34">
        <f t="shared" si="4"/>
        <v>0</v>
      </c>
      <c r="K28" s="1">
        <f t="shared" si="1"/>
        <v>0</v>
      </c>
      <c r="L28" s="21"/>
      <c r="M28" s="7"/>
      <c r="N28" s="7"/>
      <c r="O28" s="7"/>
    </row>
    <row r="29" spans="1:15" x14ac:dyDescent="0.25">
      <c r="A29" s="15" t="s">
        <v>59</v>
      </c>
      <c r="B29" s="11">
        <v>0</v>
      </c>
      <c r="C29" s="31" t="s">
        <v>25</v>
      </c>
      <c r="D29" s="37">
        <f t="shared" ref="D29:D36" si="5">IF(C29="no", 0, B29)</f>
        <v>0</v>
      </c>
      <c r="E29" s="4"/>
      <c r="F29" s="15" t="s">
        <v>38</v>
      </c>
      <c r="G29" s="11">
        <v>0</v>
      </c>
      <c r="H29" s="34">
        <f t="shared" ref="H29:H36" si="6">G29^2</f>
        <v>0</v>
      </c>
      <c r="I29" s="9" t="s">
        <v>25</v>
      </c>
      <c r="J29" s="34">
        <f t="shared" ref="J29:J36" si="7">IF(I29="no", 0, H29)</f>
        <v>0</v>
      </c>
      <c r="K29" s="1"/>
      <c r="L29" s="21"/>
      <c r="M29" s="7"/>
      <c r="N29" s="7"/>
      <c r="O29" s="7"/>
    </row>
    <row r="30" spans="1:15" x14ac:dyDescent="0.25">
      <c r="A30" s="15" t="s">
        <v>60</v>
      </c>
      <c r="B30" s="11">
        <v>0</v>
      </c>
      <c r="C30" s="31" t="s">
        <v>25</v>
      </c>
      <c r="D30" s="37">
        <f t="shared" si="5"/>
        <v>0</v>
      </c>
      <c r="E30" s="4"/>
      <c r="F30" s="15" t="s">
        <v>68</v>
      </c>
      <c r="G30" s="11">
        <v>0</v>
      </c>
      <c r="H30" s="34">
        <f t="shared" si="6"/>
        <v>0</v>
      </c>
      <c r="I30" s="9" t="s">
        <v>25</v>
      </c>
      <c r="J30" s="34">
        <f t="shared" si="7"/>
        <v>0</v>
      </c>
      <c r="K30" s="1"/>
      <c r="L30" s="21"/>
      <c r="M30" s="7"/>
      <c r="N30" s="7"/>
      <c r="O30" s="7"/>
    </row>
    <row r="31" spans="1:15" x14ac:dyDescent="0.25">
      <c r="A31" s="15" t="s">
        <v>61</v>
      </c>
      <c r="B31" s="11">
        <v>0</v>
      </c>
      <c r="C31" s="31" t="s">
        <v>25</v>
      </c>
      <c r="D31" s="37">
        <f t="shared" si="5"/>
        <v>0</v>
      </c>
      <c r="E31" s="4"/>
      <c r="F31" s="15" t="s">
        <v>69</v>
      </c>
      <c r="G31" s="11">
        <v>0</v>
      </c>
      <c r="H31" s="34">
        <f t="shared" si="6"/>
        <v>0</v>
      </c>
      <c r="I31" s="9" t="s">
        <v>25</v>
      </c>
      <c r="J31" s="34">
        <f t="shared" si="7"/>
        <v>0</v>
      </c>
      <c r="K31" s="1"/>
      <c r="L31" s="21"/>
      <c r="M31" s="7"/>
      <c r="N31" s="7"/>
      <c r="O31" s="7"/>
    </row>
    <row r="32" spans="1:15" x14ac:dyDescent="0.25">
      <c r="A32" s="15" t="s">
        <v>62</v>
      </c>
      <c r="B32" s="11">
        <v>0</v>
      </c>
      <c r="C32" s="31" t="s">
        <v>25</v>
      </c>
      <c r="D32" s="37">
        <f t="shared" si="5"/>
        <v>0</v>
      </c>
      <c r="E32" s="4"/>
      <c r="F32" s="15" t="s">
        <v>70</v>
      </c>
      <c r="G32" s="11">
        <v>0</v>
      </c>
      <c r="H32" s="34">
        <f t="shared" si="6"/>
        <v>0</v>
      </c>
      <c r="I32" s="9" t="s">
        <v>25</v>
      </c>
      <c r="J32" s="34">
        <f t="shared" si="7"/>
        <v>0</v>
      </c>
      <c r="K32" s="1"/>
      <c r="L32" s="21"/>
      <c r="M32" s="7"/>
      <c r="N32" s="7"/>
      <c r="O32" s="7"/>
    </row>
    <row r="33" spans="1:15" x14ac:dyDescent="0.25">
      <c r="A33" s="15" t="s">
        <v>63</v>
      </c>
      <c r="B33" s="11">
        <v>0</v>
      </c>
      <c r="C33" s="31" t="s">
        <v>25</v>
      </c>
      <c r="D33" s="37">
        <f t="shared" si="5"/>
        <v>0</v>
      </c>
      <c r="E33" s="4"/>
      <c r="F33" s="15" t="s">
        <v>71</v>
      </c>
      <c r="G33" s="11">
        <v>0</v>
      </c>
      <c r="H33" s="34">
        <f t="shared" si="6"/>
        <v>0</v>
      </c>
      <c r="I33" s="9" t="s">
        <v>25</v>
      </c>
      <c r="J33" s="34">
        <f t="shared" si="7"/>
        <v>0</v>
      </c>
      <c r="K33" s="1"/>
      <c r="L33" s="21"/>
      <c r="M33" s="7"/>
      <c r="N33" s="7"/>
      <c r="O33" s="7"/>
    </row>
    <row r="34" spans="1:15" x14ac:dyDescent="0.25">
      <c r="A34" s="15" t="s">
        <v>64</v>
      </c>
      <c r="B34" s="11">
        <v>0</v>
      </c>
      <c r="C34" s="31" t="s">
        <v>25</v>
      </c>
      <c r="D34" s="37">
        <f t="shared" si="5"/>
        <v>0</v>
      </c>
      <c r="E34" s="4"/>
      <c r="F34" s="15" t="s">
        <v>72</v>
      </c>
      <c r="G34" s="11">
        <v>0</v>
      </c>
      <c r="H34" s="34">
        <f t="shared" si="6"/>
        <v>0</v>
      </c>
      <c r="I34" s="9" t="s">
        <v>25</v>
      </c>
      <c r="J34" s="34">
        <f t="shared" si="7"/>
        <v>0</v>
      </c>
      <c r="K34" s="1"/>
      <c r="L34" s="21"/>
      <c r="M34" s="7"/>
      <c r="N34" s="7"/>
      <c r="O34" s="7"/>
    </row>
    <row r="35" spans="1:15" x14ac:dyDescent="0.25">
      <c r="A35" s="15" t="s">
        <v>65</v>
      </c>
      <c r="B35" s="11">
        <v>0</v>
      </c>
      <c r="C35" s="31" t="s">
        <v>25</v>
      </c>
      <c r="D35" s="37">
        <f t="shared" si="5"/>
        <v>0</v>
      </c>
      <c r="E35" s="4"/>
      <c r="F35" s="15" t="s">
        <v>73</v>
      </c>
      <c r="G35" s="11">
        <v>0</v>
      </c>
      <c r="H35" s="34">
        <f t="shared" si="6"/>
        <v>0</v>
      </c>
      <c r="I35" s="9" t="s">
        <v>25</v>
      </c>
      <c r="J35" s="34">
        <f t="shared" si="7"/>
        <v>0</v>
      </c>
      <c r="K35" s="1"/>
      <c r="L35" s="21"/>
      <c r="M35" s="7"/>
      <c r="N35" s="7"/>
      <c r="O35" s="7"/>
    </row>
    <row r="36" spans="1:15" x14ac:dyDescent="0.25">
      <c r="A36" s="15" t="s">
        <v>66</v>
      </c>
      <c r="B36" s="11">
        <v>0</v>
      </c>
      <c r="C36" s="31" t="s">
        <v>25</v>
      </c>
      <c r="D36" s="37">
        <f t="shared" si="5"/>
        <v>0</v>
      </c>
      <c r="E36" s="4"/>
      <c r="F36" s="15" t="s">
        <v>74</v>
      </c>
      <c r="G36" s="11">
        <v>0</v>
      </c>
      <c r="H36" s="34">
        <f t="shared" si="6"/>
        <v>0</v>
      </c>
      <c r="I36" s="9" t="s">
        <v>25</v>
      </c>
      <c r="J36" s="34">
        <f t="shared" si="7"/>
        <v>0</v>
      </c>
      <c r="K36" s="1"/>
      <c r="L36" s="21"/>
      <c r="M36" s="7"/>
      <c r="N36" s="7"/>
      <c r="O36" s="7"/>
    </row>
    <row r="37" spans="1:15" ht="15" customHeight="1" thickBot="1" x14ac:dyDescent="0.3">
      <c r="A37" s="16" t="s">
        <v>67</v>
      </c>
      <c r="B37" s="12">
        <v>0</v>
      </c>
      <c r="C37" s="32" t="s">
        <v>25</v>
      </c>
      <c r="D37" s="38">
        <f t="shared" si="2"/>
        <v>0</v>
      </c>
      <c r="E37" s="4"/>
      <c r="F37" s="16" t="s">
        <v>75</v>
      </c>
      <c r="G37" s="12">
        <v>0</v>
      </c>
      <c r="H37" s="35">
        <f t="shared" si="3"/>
        <v>0</v>
      </c>
      <c r="I37" s="10" t="s">
        <v>25</v>
      </c>
      <c r="J37" s="35">
        <f t="shared" si="4"/>
        <v>0</v>
      </c>
      <c r="K37" s="1">
        <f t="shared" si="1"/>
        <v>0</v>
      </c>
      <c r="L37" s="21"/>
      <c r="M37" s="7"/>
      <c r="N37" s="7"/>
      <c r="O37" s="7"/>
    </row>
    <row r="38" spans="1:15" ht="15.75" thickBot="1" x14ac:dyDescent="0.3">
      <c r="A38" s="20"/>
      <c r="B38" s="4"/>
      <c r="C38" s="4"/>
      <c r="D38" s="4"/>
      <c r="E38" s="4"/>
      <c r="F38" s="4"/>
      <c r="G38" s="4"/>
      <c r="H38" s="4"/>
      <c r="I38" s="4"/>
      <c r="J38" s="4"/>
      <c r="K38" s="4"/>
      <c r="L38" s="21"/>
      <c r="M38" s="7"/>
      <c r="N38" s="7"/>
      <c r="O38" s="7"/>
    </row>
    <row r="39" spans="1:15" ht="15.75" thickBot="1" x14ac:dyDescent="0.3">
      <c r="A39" s="20"/>
      <c r="B39" s="5" t="s">
        <v>42</v>
      </c>
      <c r="C39" s="17" t="str">
        <f>IF(MAX(B20:B37)&gt;$F$10,"fail","pass")</f>
        <v>pass</v>
      </c>
      <c r="D39" s="4"/>
      <c r="E39" s="4"/>
      <c r="F39" s="5" t="s">
        <v>43</v>
      </c>
      <c r="G39" s="17" t="str">
        <f>IF(MAX(G20:G37)&gt;$F$9,"fail","pass")</f>
        <v>pass</v>
      </c>
      <c r="H39" s="4"/>
      <c r="I39" s="4"/>
      <c r="J39" s="4"/>
      <c r="K39" s="4"/>
      <c r="L39" s="21"/>
      <c r="M39" s="7"/>
      <c r="N39" s="7"/>
      <c r="O39" s="7"/>
    </row>
    <row r="40" spans="1:15" ht="15.75" thickBot="1" x14ac:dyDescent="0.3">
      <c r="A40" s="20"/>
      <c r="B40" s="5" t="s">
        <v>19</v>
      </c>
      <c r="C40" s="17" t="str">
        <f>IF(SUM(B20:B37)&gt;D14, "fail", "pass")</f>
        <v>pass</v>
      </c>
      <c r="D40" s="4"/>
      <c r="E40" s="4"/>
      <c r="F40" s="5" t="s">
        <v>44</v>
      </c>
      <c r="G40" s="17" t="str">
        <f>IF(SUM(H20:H37)&lt;=J14,"pass","fail")</f>
        <v>pass</v>
      </c>
      <c r="H40" s="4"/>
      <c r="I40" s="4"/>
      <c r="J40" s="4"/>
      <c r="K40" s="4"/>
      <c r="L40" s="21"/>
      <c r="M40" s="7"/>
      <c r="N40" s="7"/>
      <c r="O40" s="7"/>
    </row>
    <row r="41" spans="1:15" ht="15.75" thickBot="1" x14ac:dyDescent="0.3">
      <c r="A41" s="20"/>
      <c r="B41" s="5" t="s">
        <v>39</v>
      </c>
      <c r="C41" s="17" t="str">
        <f>IF((SUM(D20:D37)&lt;=D15),"pass","fail")</f>
        <v>pass</v>
      </c>
      <c r="D41" s="4"/>
      <c r="E41" s="4"/>
      <c r="F41" s="5" t="s">
        <v>45</v>
      </c>
      <c r="G41" s="17" t="str">
        <f>IF((SUM(J20:J37)&lt;=J15),"pass","fail")</f>
        <v>pass</v>
      </c>
      <c r="H41" s="4"/>
      <c r="I41" s="4"/>
      <c r="J41" s="4"/>
      <c r="K41" s="4"/>
      <c r="L41" s="21"/>
      <c r="M41" s="7"/>
      <c r="N41" s="7"/>
      <c r="O41" s="7"/>
    </row>
    <row r="42" spans="1:15" ht="15.75" thickBot="1" x14ac:dyDescent="0.3">
      <c r="A42" s="20"/>
      <c r="B42" s="4"/>
      <c r="C42" s="4"/>
      <c r="D42" s="4"/>
      <c r="E42" s="4"/>
      <c r="F42" s="5" t="s">
        <v>46</v>
      </c>
      <c r="G42" s="17" t="str">
        <f>IF(($G$39="fail"),"fail",IF(($G$40="fail"),"fail",IF(($G$41="fail"),"fail",IF(($C$39="fail"),"fail",IF(($C$40="fail"),"fail",IF(($C$41="fail"),"fail","pass"))))))</f>
        <v>pass</v>
      </c>
      <c r="H42" s="4"/>
      <c r="I42" s="4"/>
      <c r="J42" s="4"/>
      <c r="K42" s="4"/>
      <c r="L42" s="21"/>
      <c r="M42" s="7"/>
      <c r="N42" s="7"/>
      <c r="O42" s="7"/>
    </row>
    <row r="43" spans="1:15" x14ac:dyDescent="0.25">
      <c r="A43" s="20"/>
      <c r="B43" s="4"/>
      <c r="C43" s="4"/>
      <c r="D43" s="4"/>
      <c r="E43" s="4"/>
      <c r="F43" s="5"/>
      <c r="G43" s="4"/>
      <c r="H43" s="4"/>
      <c r="I43" s="4"/>
      <c r="J43" s="4"/>
      <c r="K43" s="4"/>
      <c r="L43" s="21"/>
      <c r="M43" s="7"/>
      <c r="N43" s="7"/>
      <c r="O43" s="7"/>
    </row>
    <row r="44" spans="1:15" ht="15.75" thickBot="1" x14ac:dyDescent="0.3">
      <c r="A44" s="22" t="s">
        <v>2</v>
      </c>
      <c r="B44" s="24"/>
      <c r="C44" s="24"/>
      <c r="D44" s="24"/>
      <c r="E44" s="49"/>
      <c r="F44" s="23"/>
      <c r="G44" s="24" t="s">
        <v>28</v>
      </c>
      <c r="H44" s="24"/>
      <c r="I44" s="24"/>
      <c r="J44" s="24"/>
      <c r="K44" s="24"/>
      <c r="L44" s="25"/>
      <c r="M44" s="7"/>
      <c r="N44" s="7"/>
      <c r="O44" s="7"/>
    </row>
    <row r="45" spans="1:15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 password="D11E" sheet="1" objects="1" scenarios="1"/>
  <mergeCells count="4">
    <mergeCell ref="H1:L1"/>
    <mergeCell ref="C3:E3"/>
    <mergeCell ref="C4:E4"/>
    <mergeCell ref="C5:E5"/>
  </mergeCells>
  <conditionalFormatting sqref="G39:G42 C39:C40">
    <cfRule type="cellIs" dxfId="7" priority="21" operator="equal">
      <formula>"fail"</formula>
    </cfRule>
    <cfRule type="cellIs" dxfId="6" priority="22" operator="equal">
      <formula>"pass"</formula>
    </cfRule>
  </conditionalFormatting>
  <conditionalFormatting sqref="C20:C37 I20:I37">
    <cfRule type="cellIs" dxfId="5" priority="10" operator="equal">
      <formula>"y"</formula>
    </cfRule>
    <cfRule type="cellIs" dxfId="4" priority="11" operator="equal">
      <formula>"yes"</formula>
    </cfRule>
  </conditionalFormatting>
  <conditionalFormatting sqref="B20:B37">
    <cfRule type="cellIs" dxfId="3" priority="27" operator="greaterThan">
      <formula>$F$10</formula>
    </cfRule>
  </conditionalFormatting>
  <conditionalFormatting sqref="G20:G37">
    <cfRule type="cellIs" dxfId="2" priority="28" operator="greaterThan">
      <formula>$F$9</formula>
    </cfRule>
  </conditionalFormatting>
  <conditionalFormatting sqref="C41">
    <cfRule type="cellIs" dxfId="1" priority="1" operator="equal">
      <formula>"fail"</formula>
    </cfRule>
    <cfRule type="cellIs" dxfId="0" priority="2" operator="equal">
      <formula>"pass"</formula>
    </cfRule>
  </conditionalFormatting>
  <pageMargins left="0.7" right="0.7" top="0.75" bottom="0.75" header="0.3" footer="0.3"/>
  <pageSetup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Aikens</dc:creator>
  <cp:lastModifiedBy>Dave</cp:lastModifiedBy>
  <cp:lastPrinted>2012-04-22T19:54:08Z</cp:lastPrinted>
  <dcterms:created xsi:type="dcterms:W3CDTF">2009-03-05T14:02:26Z</dcterms:created>
  <dcterms:modified xsi:type="dcterms:W3CDTF">2012-04-22T20:05:50Z</dcterms:modified>
</cp:coreProperties>
</file>